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quidscope-my.sharepoint.com/personal/dima_powerstats_co/Documents/PowerStats - general/How to - accounting packages/! Downloaded sample files/"/>
    </mc:Choice>
  </mc:AlternateContent>
  <xr:revisionPtr revIDLastSave="0" documentId="8_{2E4DD330-AE93-48C5-B746-0288C3E2CFEC}" xr6:coauthVersionLast="45" xr6:coauthVersionMax="45" xr10:uidLastSave="{00000000-0000-0000-0000-000000000000}"/>
  <bookViews>
    <workbookView xWindow="30090" yWindow="5370" windowWidth="21090" windowHeight="16425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2" i="1" l="1"/>
  <c r="V61" i="1"/>
  <c r="V62" i="1" s="1"/>
  <c r="U61" i="1"/>
  <c r="U62" i="1" s="1"/>
  <c r="T61" i="1"/>
  <c r="T62" i="1" s="1"/>
  <c r="S61" i="1"/>
  <c r="R61" i="1"/>
  <c r="R62" i="1" s="1"/>
  <c r="Q61" i="1"/>
  <c r="Q62" i="1" s="1"/>
  <c r="P61" i="1"/>
  <c r="P62" i="1" s="1"/>
  <c r="O61" i="1"/>
  <c r="O62" i="1" s="1"/>
  <c r="N61" i="1"/>
  <c r="N62" i="1" s="1"/>
  <c r="M61" i="1"/>
  <c r="M62" i="1" s="1"/>
  <c r="L61" i="1"/>
  <c r="L62" i="1" s="1"/>
  <c r="K61" i="1"/>
  <c r="K62" i="1" s="1"/>
  <c r="J61" i="1"/>
  <c r="J62" i="1" s="1"/>
  <c r="I61" i="1"/>
  <c r="I62" i="1" s="1"/>
  <c r="H61" i="1"/>
  <c r="H62" i="1" s="1"/>
  <c r="G61" i="1"/>
  <c r="G62" i="1" s="1"/>
  <c r="F61" i="1"/>
  <c r="F62" i="1" s="1"/>
  <c r="E61" i="1"/>
  <c r="E62" i="1" s="1"/>
  <c r="D61" i="1"/>
  <c r="D62" i="1" s="1"/>
  <c r="C61" i="1"/>
  <c r="C62" i="1" s="1"/>
  <c r="B61" i="1"/>
  <c r="X60" i="1"/>
  <c r="Y60" i="1" s="1"/>
  <c r="W60" i="1"/>
  <c r="W61" i="1" s="1"/>
  <c r="W62" i="1" s="1"/>
  <c r="X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56" i="1" s="1"/>
  <c r="B56" i="1"/>
  <c r="Y55" i="1"/>
  <c r="W55" i="1"/>
  <c r="W54" i="1"/>
  <c r="W56" i="1" s="1"/>
  <c r="Y53" i="1"/>
  <c r="W52" i="1"/>
  <c r="Y52" i="1" s="1"/>
  <c r="X51" i="1"/>
  <c r="Y51" i="1" s="1"/>
  <c r="X50" i="1"/>
  <c r="Y50" i="1" s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Y49" i="1" s="1"/>
  <c r="G49" i="1"/>
  <c r="F49" i="1"/>
  <c r="E49" i="1"/>
  <c r="D49" i="1"/>
  <c r="C49" i="1"/>
  <c r="B49" i="1"/>
  <c r="X48" i="1"/>
  <c r="X49" i="1" s="1"/>
  <c r="X47" i="1"/>
  <c r="Y47" i="1" s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X45" i="1"/>
  <c r="Y45" i="1" s="1"/>
  <c r="T45" i="1"/>
  <c r="W44" i="1"/>
  <c r="W46" i="1" s="1"/>
  <c r="Y43" i="1"/>
  <c r="X43" i="1"/>
  <c r="V43" i="1"/>
  <c r="V46" i="1" s="1"/>
  <c r="X42" i="1"/>
  <c r="Y42" i="1" s="1"/>
  <c r="W40" i="1"/>
  <c r="V40" i="1"/>
  <c r="V41" i="1" s="1"/>
  <c r="U40" i="1"/>
  <c r="U41" i="1" s="1"/>
  <c r="U57" i="1" s="1"/>
  <c r="T40" i="1"/>
  <c r="T41" i="1" s="1"/>
  <c r="S40" i="1"/>
  <c r="S41" i="1" s="1"/>
  <c r="S57" i="1" s="1"/>
  <c r="R40" i="1"/>
  <c r="R41" i="1" s="1"/>
  <c r="Q40" i="1"/>
  <c r="Q41" i="1" s="1"/>
  <c r="Q57" i="1" s="1"/>
  <c r="P40" i="1"/>
  <c r="P41" i="1" s="1"/>
  <c r="O40" i="1"/>
  <c r="O41" i="1" s="1"/>
  <c r="N40" i="1"/>
  <c r="N41" i="1" s="1"/>
  <c r="M40" i="1"/>
  <c r="M41" i="1" s="1"/>
  <c r="M57" i="1" s="1"/>
  <c r="L40" i="1"/>
  <c r="L41" i="1" s="1"/>
  <c r="K40" i="1"/>
  <c r="K41" i="1" s="1"/>
  <c r="K57" i="1" s="1"/>
  <c r="J40" i="1"/>
  <c r="J41" i="1" s="1"/>
  <c r="I40" i="1"/>
  <c r="I41" i="1" s="1"/>
  <c r="I57" i="1" s="1"/>
  <c r="H40" i="1"/>
  <c r="H41" i="1" s="1"/>
  <c r="G40" i="1"/>
  <c r="G41" i="1" s="1"/>
  <c r="F40" i="1"/>
  <c r="F41" i="1" s="1"/>
  <c r="E40" i="1"/>
  <c r="E41" i="1" s="1"/>
  <c r="E57" i="1" s="1"/>
  <c r="D40" i="1"/>
  <c r="D41" i="1" s="1"/>
  <c r="C40" i="1"/>
  <c r="C41" i="1" s="1"/>
  <c r="C57" i="1" s="1"/>
  <c r="B40" i="1"/>
  <c r="B41" i="1" s="1"/>
  <c r="X39" i="1"/>
  <c r="Y39" i="1" s="1"/>
  <c r="X38" i="1"/>
  <c r="Y38" i="1" s="1"/>
  <c r="W38" i="1"/>
  <c r="V38" i="1"/>
  <c r="X37" i="1"/>
  <c r="Y37" i="1" s="1"/>
  <c r="Y36" i="1"/>
  <c r="X35" i="1"/>
  <c r="W35" i="1"/>
  <c r="W41" i="1" s="1"/>
  <c r="X34" i="1"/>
  <c r="Y34" i="1" s="1"/>
  <c r="X33" i="1"/>
  <c r="Y33" i="1" s="1"/>
  <c r="U32" i="1"/>
  <c r="T32" i="1"/>
  <c r="S32" i="1"/>
  <c r="R32" i="1"/>
  <c r="Q32" i="1"/>
  <c r="P32" i="1"/>
  <c r="P57" i="1" s="1"/>
  <c r="O32" i="1"/>
  <c r="O57" i="1" s="1"/>
  <c r="N32" i="1"/>
  <c r="N57" i="1" s="1"/>
  <c r="M32" i="1"/>
  <c r="L32" i="1"/>
  <c r="K32" i="1"/>
  <c r="J32" i="1"/>
  <c r="I32" i="1"/>
  <c r="H32" i="1"/>
  <c r="H57" i="1" s="1"/>
  <c r="G32" i="1"/>
  <c r="G57" i="1" s="1"/>
  <c r="F32" i="1"/>
  <c r="F57" i="1" s="1"/>
  <c r="E32" i="1"/>
  <c r="D32" i="1"/>
  <c r="C32" i="1"/>
  <c r="B32" i="1"/>
  <c r="X31" i="1"/>
  <c r="X32" i="1" s="1"/>
  <c r="W31" i="1"/>
  <c r="W32" i="1" s="1"/>
  <c r="W57" i="1" s="1"/>
  <c r="V31" i="1"/>
  <c r="V32" i="1" s="1"/>
  <c r="V57" i="1" s="1"/>
  <c r="X30" i="1"/>
  <c r="Y30" i="1" s="1"/>
  <c r="X29" i="1"/>
  <c r="Y29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X25" i="1"/>
  <c r="Y25" i="1" s="1"/>
  <c r="X22" i="1"/>
  <c r="Y22" i="1" s="1"/>
  <c r="X21" i="1"/>
  <c r="Y21" i="1" s="1"/>
  <c r="X20" i="1"/>
  <c r="W20" i="1"/>
  <c r="V20" i="1"/>
  <c r="U20" i="1"/>
  <c r="Y20" i="1" s="1"/>
  <c r="W18" i="1"/>
  <c r="U18" i="1"/>
  <c r="T18" i="1"/>
  <c r="S18" i="1"/>
  <c r="S19" i="1" s="1"/>
  <c r="S23" i="1" s="1"/>
  <c r="S27" i="1" s="1"/>
  <c r="R18" i="1"/>
  <c r="R19" i="1" s="1"/>
  <c r="R23" i="1" s="1"/>
  <c r="R27" i="1" s="1"/>
  <c r="Q18" i="1"/>
  <c r="Q19" i="1" s="1"/>
  <c r="Q23" i="1" s="1"/>
  <c r="Q27" i="1" s="1"/>
  <c r="P18" i="1"/>
  <c r="O18" i="1"/>
  <c r="N18" i="1"/>
  <c r="M18" i="1"/>
  <c r="M19" i="1" s="1"/>
  <c r="M23" i="1" s="1"/>
  <c r="M27" i="1" s="1"/>
  <c r="M58" i="1" s="1"/>
  <c r="M63" i="1" s="1"/>
  <c r="L18" i="1"/>
  <c r="K18" i="1"/>
  <c r="K19" i="1" s="1"/>
  <c r="K23" i="1" s="1"/>
  <c r="K27" i="1" s="1"/>
  <c r="J18" i="1"/>
  <c r="J19" i="1" s="1"/>
  <c r="J23" i="1" s="1"/>
  <c r="J27" i="1" s="1"/>
  <c r="I18" i="1"/>
  <c r="H18" i="1"/>
  <c r="G18" i="1"/>
  <c r="F18" i="1"/>
  <c r="E18" i="1"/>
  <c r="E19" i="1" s="1"/>
  <c r="E23" i="1" s="1"/>
  <c r="E27" i="1" s="1"/>
  <c r="E58" i="1" s="1"/>
  <c r="E63" i="1" s="1"/>
  <c r="D18" i="1"/>
  <c r="C18" i="1"/>
  <c r="C19" i="1" s="1"/>
  <c r="C23" i="1" s="1"/>
  <c r="C27" i="1" s="1"/>
  <c r="B18" i="1"/>
  <c r="B19" i="1" s="1"/>
  <c r="Y17" i="1"/>
  <c r="V17" i="1"/>
  <c r="V18" i="1" s="1"/>
  <c r="Y16" i="1"/>
  <c r="X16" i="1"/>
  <c r="X18" i="1" s="1"/>
  <c r="Y15" i="1"/>
  <c r="W14" i="1"/>
  <c r="W19" i="1" s="1"/>
  <c r="V14" i="1"/>
  <c r="T14" i="1"/>
  <c r="T19" i="1" s="1"/>
  <c r="T23" i="1" s="1"/>
  <c r="T27" i="1" s="1"/>
  <c r="S14" i="1"/>
  <c r="R14" i="1"/>
  <c r="Q14" i="1"/>
  <c r="P14" i="1"/>
  <c r="P19" i="1" s="1"/>
  <c r="P23" i="1" s="1"/>
  <c r="P27" i="1" s="1"/>
  <c r="P58" i="1" s="1"/>
  <c r="P63" i="1" s="1"/>
  <c r="O14" i="1"/>
  <c r="O19" i="1" s="1"/>
  <c r="O23" i="1" s="1"/>
  <c r="O27" i="1" s="1"/>
  <c r="O58" i="1" s="1"/>
  <c r="O63" i="1" s="1"/>
  <c r="N14" i="1"/>
  <c r="N19" i="1" s="1"/>
  <c r="N23" i="1" s="1"/>
  <c r="N27" i="1" s="1"/>
  <c r="M14" i="1"/>
  <c r="L14" i="1"/>
  <c r="L19" i="1" s="1"/>
  <c r="L23" i="1" s="1"/>
  <c r="L27" i="1" s="1"/>
  <c r="K14" i="1"/>
  <c r="J14" i="1"/>
  <c r="I14" i="1"/>
  <c r="H14" i="1"/>
  <c r="H19" i="1" s="1"/>
  <c r="H23" i="1" s="1"/>
  <c r="H27" i="1" s="1"/>
  <c r="H58" i="1" s="1"/>
  <c r="H63" i="1" s="1"/>
  <c r="G14" i="1"/>
  <c r="G19" i="1" s="1"/>
  <c r="G23" i="1" s="1"/>
  <c r="G27" i="1" s="1"/>
  <c r="G58" i="1" s="1"/>
  <c r="G63" i="1" s="1"/>
  <c r="F14" i="1"/>
  <c r="F19" i="1" s="1"/>
  <c r="F23" i="1" s="1"/>
  <c r="F27" i="1" s="1"/>
  <c r="E14" i="1"/>
  <c r="D14" i="1"/>
  <c r="D19" i="1" s="1"/>
  <c r="D23" i="1" s="1"/>
  <c r="D27" i="1" s="1"/>
  <c r="C14" i="1"/>
  <c r="B14" i="1"/>
  <c r="X13" i="1"/>
  <c r="X14" i="1" s="1"/>
  <c r="V13" i="1"/>
  <c r="Y13" i="1" s="1"/>
  <c r="Y12" i="1"/>
  <c r="X12" i="1"/>
  <c r="W12" i="1"/>
  <c r="U12" i="1"/>
  <c r="U14" i="1" s="1"/>
  <c r="U19" i="1" s="1"/>
  <c r="U23" i="1" s="1"/>
  <c r="U27" i="1" s="1"/>
  <c r="U58" i="1" s="1"/>
  <c r="U63" i="1" s="1"/>
  <c r="X11" i="1"/>
  <c r="W11" i="1"/>
  <c r="V11" i="1"/>
  <c r="Y11" i="1" s="1"/>
  <c r="Y10" i="1"/>
  <c r="X9" i="1"/>
  <c r="X19" i="1" s="1"/>
  <c r="X23" i="1" s="1"/>
  <c r="W9" i="1"/>
  <c r="V9" i="1"/>
  <c r="Y9" i="1" s="1"/>
  <c r="U9" i="1"/>
  <c r="X8" i="1"/>
  <c r="Y8" i="1" s="1"/>
  <c r="Y7" i="1"/>
  <c r="X7" i="1"/>
  <c r="W7" i="1"/>
  <c r="W23" i="1" s="1"/>
  <c r="W27" i="1" s="1"/>
  <c r="W58" i="1" s="1"/>
  <c r="W63" i="1" s="1"/>
  <c r="Y14" i="1" l="1"/>
  <c r="Y18" i="1"/>
  <c r="Q58" i="1"/>
  <c r="Q63" i="1" s="1"/>
  <c r="B57" i="1"/>
  <c r="J57" i="1"/>
  <c r="R57" i="1"/>
  <c r="J58" i="1"/>
  <c r="J63" i="1" s="1"/>
  <c r="R58" i="1"/>
  <c r="R63" i="1" s="1"/>
  <c r="Y19" i="1"/>
  <c r="B23" i="1"/>
  <c r="C58" i="1"/>
  <c r="C63" i="1" s="1"/>
  <c r="K58" i="1"/>
  <c r="K63" i="1" s="1"/>
  <c r="S58" i="1"/>
  <c r="S63" i="1" s="1"/>
  <c r="D57" i="1"/>
  <c r="L57" i="1"/>
  <c r="L58" i="1" s="1"/>
  <c r="L63" i="1" s="1"/>
  <c r="T57" i="1"/>
  <c r="T58" i="1" s="1"/>
  <c r="T63" i="1" s="1"/>
  <c r="D58" i="1"/>
  <c r="D63" i="1" s="1"/>
  <c r="F58" i="1"/>
  <c r="F63" i="1" s="1"/>
  <c r="N58" i="1"/>
  <c r="N63" i="1" s="1"/>
  <c r="I19" i="1"/>
  <c r="I23" i="1" s="1"/>
  <c r="I27" i="1" s="1"/>
  <c r="I58" i="1" s="1"/>
  <c r="I63" i="1" s="1"/>
  <c r="Y48" i="1"/>
  <c r="X26" i="1"/>
  <c r="X27" i="1" s="1"/>
  <c r="Y35" i="1"/>
  <c r="X40" i="1"/>
  <c r="Y40" i="1" s="1"/>
  <c r="Y44" i="1"/>
  <c r="Y54" i="1"/>
  <c r="Y31" i="1"/>
  <c r="Y32" i="1"/>
  <c r="B62" i="1"/>
  <c r="Y62" i="1" s="1"/>
  <c r="X46" i="1"/>
  <c r="Y46" i="1" s="1"/>
  <c r="V19" i="1"/>
  <c r="V23" i="1" s="1"/>
  <c r="V27" i="1" s="1"/>
  <c r="V58" i="1" s="1"/>
  <c r="V63" i="1" s="1"/>
  <c r="X61" i="1"/>
  <c r="X62" i="1" s="1"/>
  <c r="Y26" i="1" l="1"/>
  <c r="X41" i="1"/>
  <c r="Y61" i="1"/>
  <c r="B27" i="1"/>
  <c r="Y23" i="1"/>
  <c r="B58" i="1" l="1"/>
  <c r="Y27" i="1"/>
  <c r="Y41" i="1"/>
  <c r="X57" i="1"/>
  <c r="X58" i="1" l="1"/>
  <c r="X63" i="1" s="1"/>
  <c r="Y57" i="1"/>
  <c r="Y58" i="1"/>
  <c r="B63" i="1"/>
  <c r="Y63" i="1" s="1"/>
</calcChain>
</file>

<file path=xl/sharedStrings.xml><?xml version="1.0" encoding="utf-8"?>
<sst xmlns="http://schemas.openxmlformats.org/spreadsheetml/2006/main" count="86" uniqueCount="82">
  <si>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</si>
  <si>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</si>
  <si>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</si>
  <si>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</si>
  <si>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</si>
  <si>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</si>
  <si>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</si>
  <si>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</si>
  <si>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</si>
  <si>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</si>
  <si>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</si>
  <si>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</si>
  <si>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</si>
  <si>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</si>
  <si>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</si>
  <si>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</si>
  <si>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</si>
  <si>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</si>
  <si>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</si>
  <si>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</si>
  <si>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</si>
  <si>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</si>
  <si>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</si>
  <si>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Total</t>
  </si>
  <si>
    <t>Income</t>
  </si>
  <si>
    <t xml:space="preserve">   Design income</t>
  </si>
  <si>
    <t xml:space="preserve">   Discounts given</t>
  </si>
  <si>
    <t xml:space="preserve">   Landscaping Services</t>
  </si>
  <si>
    <t xml:space="preserve">      Job Materials</t>
  </si>
  <si>
    <t xml:space="preserve">         Fountains and Garden Lighting</t>
  </si>
  <si>
    <t xml:space="preserve">         Plants and Soil</t>
  </si>
  <si>
    <t xml:space="preserve">         Sprinklers and Drip Systems</t>
  </si>
  <si>
    <t xml:space="preserve">      Total Job Materials</t>
  </si>
  <si>
    <t xml:space="preserve">      Labor</t>
  </si>
  <si>
    <t xml:space="preserve">         Installation</t>
  </si>
  <si>
    <t xml:space="preserve">         Maintenance and Repair</t>
  </si>
  <si>
    <t xml:space="preserve">      Total Labor</t>
  </si>
  <si>
    <t xml:space="preserve">   Total Landscaping Services</t>
  </si>
  <si>
    <t xml:space="preserve">   Pest Control Services</t>
  </si>
  <si>
    <t xml:space="preserve">   Sales of Product Income</t>
  </si>
  <si>
    <t xml:space="preserve">   Services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</si>
  <si>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</si>
  <si>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</si>
  <si>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</si>
  <si>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</si>
  <si>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</si>
  <si>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</si>
  <si>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Advertising</t>
  </si>
  <si>
    <t xml:space="preserve">   Automobile</t>
  </si>
  <si>
    <t xml:space="preserve">      Fuel</t>
  </si>
  <si>
    <t xml:space="preserve">   Total Automobile</t>
  </si>
  <si>
    <t xml:space="preserve">   Equipment Rental</t>
  </si>
  <si>
    <t xml:space="preserve">   Insurance</t>
  </si>
  <si>
    <t xml:space="preserve">   Job Expenses</t>
  </si>
  <si>
    <t xml:space="preserve">         Decks and Patios</t>
  </si>
  <si>
    <t xml:space="preserve">   Total Job Expenses</t>
  </si>
  <si>
    <t xml:space="preserve">   Legal &amp; Professional Fees</t>
  </si>
  <si>
    <t xml:space="preserve">      Accounting</t>
  </si>
  <si>
    <t xml:space="preserve">      Bookkeeper</t>
  </si>
  <si>
    <t xml:space="preserve">      Lawyer</t>
  </si>
  <si>
    <t xml:space="preserve">   Total Legal &amp; Professional Fees</t>
  </si>
  <si>
    <t xml:space="preserve">   Maintenance and Repair</t>
  </si>
  <si>
    <t xml:space="preserve">      Equipment Repairs</t>
  </si>
  <si>
    <t xml:space="preserve">   Total Maintenance and Repair</t>
  </si>
  <si>
    <t xml:space="preserve">   Meals and Entertainment</t>
  </si>
  <si>
    <t xml:space="preserve">   Office Expenses</t>
  </si>
  <si>
    <t xml:space="preserve">   Rent or Lease</t>
  </si>
  <si>
    <t xml:space="preserve">   Utilities</t>
  </si>
  <si>
    <t xml:space="preserve">      Gas and Electric</t>
  </si>
  <si>
    <t xml:space="preserve">      Telephone</t>
  </si>
  <si>
    <t xml:space="preserve">   Total Utilities</t>
  </si>
  <si>
    <t>Total Expenses</t>
  </si>
  <si>
    <t>Net Operating Income</t>
  </si>
  <si>
    <t>Other Expenses</t>
  </si>
  <si>
    <t xml:space="preserve">   Miscellaneous</t>
  </si>
  <si>
    <t>Total Other Expenses</t>
  </si>
  <si>
    <t>Net Other Income</t>
  </si>
  <si>
    <t>Net Income</t>
  </si>
  <si>
    <t>Saturday, Dec 12, 2020 12:25:21 PM GMT-8 - Accrual Basis</t>
  </si>
  <si>
    <t>Craig's Design and Landscaping Services</t>
  </si>
  <si>
    <t>Profit and Loss</t>
  </si>
  <si>
    <t>January 2019 -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</si>
</sst>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"/>
  <sheetViews>
    <sheetView tabSelected="1" workbookViewId="0">
      <selection sqref="A1:Y1"/>
    </sheetView>
  </sheetViews>
  <sheetFormatPr defaultRowHeight="15" x14ac:dyDescent="0.25"/>
  <cols>
    <col min="1" max="1" width="33.5703125" customWidth="1"/>
    <col min="2" max="19" width="7.7109375" customWidth="1"/>
    <col min="20" max="20" width="8.5703125" customWidth="1"/>
    <col min="21" max="21" width="7.7109375" customWidth="1"/>
    <col min="22" max="23" width="8.5703125" customWidth="1"/>
    <col min="24" max="25" width="10.28515625" customWidth="1"/>
  </cols>
  <sheetData>
    <row r="1" spans="1:25" ht="18" x14ac:dyDescent="0.25">
      <c r="A1" s="10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8" x14ac:dyDescent="0.25">
      <c r="A2" s="10" t="s">
        <v>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s="11" t="s">
        <v>81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5" spans="1:25" ht="24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</row>
    <row r="6" spans="1:25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3" t="s">
        <v>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>
        <f>975</f>
        <v>975</v>
      </c>
      <c r="X7" s="5">
        <f>1275</f>
        <v>1275</v>
      </c>
      <c r="Y7" s="5">
        <f t="shared" ref="Y7:Y23" si="0">((((((((((((((((((((((B7)+(C7))+(D7))+(E7))+(F7))+(G7))+(H7))+(I7))+(J7))+(K7))+(L7))+(M7))+(N7))+(O7))+(P7))+(Q7))+(R7))+(S7))+(T7))+(U7))+(V7))+(W7))+(X7)</f>
        <v>2250</v>
      </c>
    </row>
    <row r="8" spans="1:25" x14ac:dyDescent="0.25">
      <c r="A8" s="3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>
        <f>-89.5</f>
        <v>-89.5</v>
      </c>
      <c r="Y8" s="5">
        <f t="shared" si="0"/>
        <v>-89.5</v>
      </c>
    </row>
    <row r="9" spans="1:25" x14ac:dyDescent="0.25">
      <c r="A9" s="3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>190</f>
        <v>190</v>
      </c>
      <c r="V9" s="5">
        <f>410</f>
        <v>410</v>
      </c>
      <c r="W9" s="5">
        <f>235</f>
        <v>235</v>
      </c>
      <c r="X9" s="5">
        <f>642.5</f>
        <v>642.5</v>
      </c>
      <c r="Y9" s="5">
        <f t="shared" si="0"/>
        <v>1477.5</v>
      </c>
    </row>
    <row r="10" spans="1:25" x14ac:dyDescent="0.25">
      <c r="A10" s="3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>
        <f t="shared" si="0"/>
        <v>0</v>
      </c>
    </row>
    <row r="11" spans="1:25" x14ac:dyDescent="0.25">
      <c r="A11" s="3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>745</f>
        <v>745</v>
      </c>
      <c r="W11" s="5">
        <f>275</f>
        <v>275</v>
      </c>
      <c r="X11" s="5">
        <f>1226.5</f>
        <v>1226.5</v>
      </c>
      <c r="Y11" s="5">
        <f t="shared" si="0"/>
        <v>2246.5</v>
      </c>
    </row>
    <row r="12" spans="1:25" x14ac:dyDescent="0.25">
      <c r="A12" s="3" t="s">
        <v>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>131.25</f>
        <v>131.25</v>
      </c>
      <c r="V12" s="4"/>
      <c r="W12" s="5">
        <f>125.64</f>
        <v>125.64</v>
      </c>
      <c r="X12" s="5">
        <f>2095.08</f>
        <v>2095.08</v>
      </c>
      <c r="Y12" s="5">
        <f t="shared" si="0"/>
        <v>2351.9699999999998</v>
      </c>
    </row>
    <row r="13" spans="1:25" x14ac:dyDescent="0.25">
      <c r="A13" s="3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>108</f>
        <v>108</v>
      </c>
      <c r="W13" s="4"/>
      <c r="X13" s="5">
        <f>30</f>
        <v>30</v>
      </c>
      <c r="Y13" s="5">
        <f t="shared" si="0"/>
        <v>138</v>
      </c>
    </row>
    <row r="14" spans="1:25" x14ac:dyDescent="0.25">
      <c r="A14" s="3" t="s">
        <v>32</v>
      </c>
      <c r="B14" s="6">
        <f t="shared" ref="B14:X14" si="1">(((B10)+(B11))+(B12))+(B13)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131.25</v>
      </c>
      <c r="V14" s="6">
        <f t="shared" si="1"/>
        <v>853</v>
      </c>
      <c r="W14" s="6">
        <f t="shared" si="1"/>
        <v>400.64</v>
      </c>
      <c r="X14" s="6">
        <f t="shared" si="1"/>
        <v>3351.58</v>
      </c>
      <c r="Y14" s="6">
        <f t="shared" si="0"/>
        <v>4736.4699999999993</v>
      </c>
    </row>
    <row r="15" spans="1:25" x14ac:dyDescent="0.25">
      <c r="A15" s="3" t="s">
        <v>33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>
        <f t="shared" si="0"/>
        <v>0</v>
      </c>
    </row>
    <row r="16" spans="1:25" x14ac:dyDescent="0.25">
      <c r="A16" s="3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>
        <f>250</f>
        <v>250</v>
      </c>
      <c r="Y16" s="5">
        <f t="shared" si="0"/>
        <v>250</v>
      </c>
    </row>
    <row r="17" spans="1:25" x14ac:dyDescent="0.25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>50</f>
        <v>50</v>
      </c>
      <c r="W17" s="4"/>
      <c r="X17" s="4"/>
      <c r="Y17" s="5">
        <f t="shared" si="0"/>
        <v>50</v>
      </c>
    </row>
    <row r="18" spans="1:25" x14ac:dyDescent="0.25">
      <c r="A18" s="3" t="s">
        <v>36</v>
      </c>
      <c r="B18" s="6">
        <f t="shared" ref="B18:X18" si="2">((B15)+(B16))+(B17)</f>
        <v>0</v>
      </c>
      <c r="C18" s="6">
        <f t="shared" si="2"/>
        <v>0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50</v>
      </c>
      <c r="W18" s="6">
        <f t="shared" si="2"/>
        <v>0</v>
      </c>
      <c r="X18" s="6">
        <f t="shared" si="2"/>
        <v>250</v>
      </c>
      <c r="Y18" s="6">
        <f t="shared" si="0"/>
        <v>300</v>
      </c>
    </row>
    <row r="19" spans="1:25" x14ac:dyDescent="0.25">
      <c r="A19" s="3" t="s">
        <v>37</v>
      </c>
      <c r="B19" s="6">
        <f t="shared" ref="B19:X19" si="3">((B9)+(B14))+(B18)</f>
        <v>0</v>
      </c>
      <c r="C19" s="6">
        <f t="shared" si="3"/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321.25</v>
      </c>
      <c r="V19" s="6">
        <f t="shared" si="3"/>
        <v>1313</v>
      </c>
      <c r="W19" s="6">
        <f t="shared" si="3"/>
        <v>635.64</v>
      </c>
      <c r="X19" s="6">
        <f t="shared" si="3"/>
        <v>4244.08</v>
      </c>
      <c r="Y19" s="6">
        <f t="shared" si="0"/>
        <v>6513.9699999999993</v>
      </c>
    </row>
    <row r="20" spans="1:25" x14ac:dyDescent="0.25">
      <c r="A20" s="3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>70</f>
        <v>70</v>
      </c>
      <c r="V20" s="5">
        <f>70</f>
        <v>70</v>
      </c>
      <c r="W20" s="5">
        <f>-100</f>
        <v>-100</v>
      </c>
      <c r="X20" s="5">
        <f>70</f>
        <v>70</v>
      </c>
      <c r="Y20" s="5">
        <f t="shared" si="0"/>
        <v>110</v>
      </c>
    </row>
    <row r="21" spans="1:25" x14ac:dyDescent="0.25">
      <c r="A21" s="3" t="s">
        <v>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>
        <f>912.75</f>
        <v>912.75</v>
      </c>
      <c r="Y21" s="5">
        <f t="shared" si="0"/>
        <v>912.75</v>
      </c>
    </row>
    <row r="22" spans="1:25" x14ac:dyDescent="0.25">
      <c r="A22" s="3" t="s">
        <v>40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>
        <f>503.55</f>
        <v>503.55</v>
      </c>
      <c r="Y22" s="5">
        <f t="shared" si="0"/>
        <v>503.55</v>
      </c>
    </row>
    <row r="23" spans="1:25" x14ac:dyDescent="0.25">
      <c r="A23" s="3" t="s">
        <v>41</v>
      </c>
      <c r="B23" s="6">
        <f t="shared" ref="B23:X23" si="4">(((((B7)+(B8))+(B19))+(B20))+(B21))+(B22)</f>
        <v>0</v>
      </c>
      <c r="C23" s="6">
        <f t="shared" si="4"/>
        <v>0</v>
      </c>
      <c r="D23" s="6">
        <f t="shared" si="4"/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391.25</v>
      </c>
      <c r="V23" s="6">
        <f t="shared" si="4"/>
        <v>1383</v>
      </c>
      <c r="W23" s="6">
        <f t="shared" si="4"/>
        <v>1510.6399999999999</v>
      </c>
      <c r="X23" s="6">
        <f t="shared" si="4"/>
        <v>6915.88</v>
      </c>
      <c r="Y23" s="6">
        <f t="shared" si="0"/>
        <v>10200.77</v>
      </c>
    </row>
    <row r="24" spans="1:25" x14ac:dyDescent="0.25">
      <c r="A24" s="3" t="s">
        <v>42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3" t="s">
        <v>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>
        <f>405</f>
        <v>405</v>
      </c>
      <c r="Y25" s="5">
        <f>((((((((((((((((((((((B25)+(C25))+(D25))+(E25))+(F25))+(G25))+(H25))+(I25))+(J25))+(K25))+(L25))+(M25))+(N25))+(O25))+(P25))+(Q25))+(R25))+(S25))+(T25))+(U25))+(V25))+(W25))+(X25)</f>
        <v>405</v>
      </c>
    </row>
    <row r="26" spans="1:25" x14ac:dyDescent="0.25">
      <c r="A26" s="3" t="s">
        <v>44</v>
      </c>
      <c r="B26" s="6">
        <f t="shared" ref="B26:X26" si="5">B25</f>
        <v>0</v>
      </c>
      <c r="C26" s="6">
        <f t="shared" si="5"/>
        <v>0</v>
      </c>
      <c r="D26" s="6">
        <f t="shared" si="5"/>
        <v>0</v>
      </c>
      <c r="E26" s="6">
        <f t="shared" si="5"/>
        <v>0</v>
      </c>
      <c r="F26" s="6">
        <f t="shared" si="5"/>
        <v>0</v>
      </c>
      <c r="G26" s="6">
        <f t="shared" si="5"/>
        <v>0</v>
      </c>
      <c r="H26" s="6">
        <f t="shared" si="5"/>
        <v>0</v>
      </c>
      <c r="I26" s="6">
        <f t="shared" si="5"/>
        <v>0</v>
      </c>
      <c r="J26" s="6">
        <f t="shared" si="5"/>
        <v>0</v>
      </c>
      <c r="K26" s="6">
        <f t="shared" si="5"/>
        <v>0</v>
      </c>
      <c r="L26" s="6">
        <f t="shared" si="5"/>
        <v>0</v>
      </c>
      <c r="M26" s="6">
        <f t="shared" si="5"/>
        <v>0</v>
      </c>
      <c r="N26" s="6">
        <f t="shared" si="5"/>
        <v>0</v>
      </c>
      <c r="O26" s="6">
        <f t="shared" si="5"/>
        <v>0</v>
      </c>
      <c r="P26" s="6">
        <f t="shared" si="5"/>
        <v>0</v>
      </c>
      <c r="Q26" s="6">
        <f t="shared" si="5"/>
        <v>0</v>
      </c>
      <c r="R26" s="6">
        <f t="shared" si="5"/>
        <v>0</v>
      </c>
      <c r="S26" s="6">
        <f t="shared" si="5"/>
        <v>0</v>
      </c>
      <c r="T26" s="6">
        <f t="shared" si="5"/>
        <v>0</v>
      </c>
      <c r="U26" s="6">
        <f t="shared" si="5"/>
        <v>0</v>
      </c>
      <c r="V26" s="6">
        <f t="shared" si="5"/>
        <v>0</v>
      </c>
      <c r="W26" s="6">
        <f t="shared" si="5"/>
        <v>0</v>
      </c>
      <c r="X26" s="6">
        <f t="shared" si="5"/>
        <v>405</v>
      </c>
      <c r="Y26" s="6">
        <f>((((((((((((((((((((((B26)+(C26))+(D26))+(E26))+(F26))+(G26))+(H26))+(I26))+(J26))+(K26))+(L26))+(M26))+(N26))+(O26))+(P26))+(Q26))+(R26))+(S26))+(T26))+(U26))+(V26))+(W26))+(X26)</f>
        <v>405</v>
      </c>
    </row>
    <row r="27" spans="1:25" x14ac:dyDescent="0.25">
      <c r="A27" s="3" t="s">
        <v>45</v>
      </c>
      <c r="B27" s="6">
        <f t="shared" ref="B27:X27" si="6">(B23)-(B26)</f>
        <v>0</v>
      </c>
      <c r="C27" s="6">
        <f t="shared" si="6"/>
        <v>0</v>
      </c>
      <c r="D27" s="6">
        <f t="shared" si="6"/>
        <v>0</v>
      </c>
      <c r="E27" s="6">
        <f t="shared" si="6"/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6">
        <f t="shared" si="6"/>
        <v>0</v>
      </c>
      <c r="Q27" s="6">
        <f t="shared" si="6"/>
        <v>0</v>
      </c>
      <c r="R27" s="6">
        <f t="shared" si="6"/>
        <v>0</v>
      </c>
      <c r="S27" s="6">
        <f t="shared" si="6"/>
        <v>0</v>
      </c>
      <c r="T27" s="6">
        <f t="shared" si="6"/>
        <v>0</v>
      </c>
      <c r="U27" s="6">
        <f t="shared" si="6"/>
        <v>391.25</v>
      </c>
      <c r="V27" s="6">
        <f t="shared" si="6"/>
        <v>1383</v>
      </c>
      <c r="W27" s="6">
        <f t="shared" si="6"/>
        <v>1510.6399999999999</v>
      </c>
      <c r="X27" s="6">
        <f t="shared" si="6"/>
        <v>6510.88</v>
      </c>
      <c r="Y27" s="6">
        <f>((((((((((((((((((((((B27)+(C27))+(D27))+(E27))+(F27))+(G27))+(H27))+(I27))+(J27))+(K27))+(L27))+(M27))+(N27))+(O27))+(P27))+(Q27))+(R27))+(S27))+(T27))+(U27))+(V27))+(W27))+(X27)</f>
        <v>9795.77</v>
      </c>
    </row>
    <row r="28" spans="1:25" x14ac:dyDescent="0.25">
      <c r="A28" s="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3" t="s">
        <v>47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>
        <f>74.86</f>
        <v>74.86</v>
      </c>
      <c r="Y29" s="5">
        <f t="shared" ref="Y29:Y58" si="7">((((((((((((((((((((((B29)+(C29))+(D29))+(E29))+(F29))+(G29))+(H29))+(I29))+(J29))+(K29))+(L29))+(M29))+(N29))+(O29))+(P29))+(Q29))+(R29))+(S29))+(T29))+(U29))+(V29))+(W29))+(X29)</f>
        <v>74.86</v>
      </c>
    </row>
    <row r="30" spans="1:25" x14ac:dyDescent="0.25">
      <c r="A30" s="3" t="s">
        <v>48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>
        <f>79.96</f>
        <v>79.959999999999994</v>
      </c>
      <c r="Y30" s="5">
        <f t="shared" si="7"/>
        <v>79.959999999999994</v>
      </c>
    </row>
    <row r="31" spans="1:25" x14ac:dyDescent="0.25">
      <c r="A31" s="3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>
        <f>54.55</f>
        <v>54.55</v>
      </c>
      <c r="W31" s="5">
        <f>62.01</f>
        <v>62.01</v>
      </c>
      <c r="X31" s="5">
        <f>232.85</f>
        <v>232.85</v>
      </c>
      <c r="Y31" s="5">
        <f t="shared" si="7"/>
        <v>349.40999999999997</v>
      </c>
    </row>
    <row r="32" spans="1:25" x14ac:dyDescent="0.25">
      <c r="A32" s="3" t="s">
        <v>50</v>
      </c>
      <c r="B32" s="6">
        <f t="shared" ref="B32:X32" si="8">(B30)+(B31)</f>
        <v>0</v>
      </c>
      <c r="C32" s="6">
        <f t="shared" si="8"/>
        <v>0</v>
      </c>
      <c r="D32" s="6">
        <f t="shared" si="8"/>
        <v>0</v>
      </c>
      <c r="E32" s="6">
        <f t="shared" si="8"/>
        <v>0</v>
      </c>
      <c r="F32" s="6">
        <f t="shared" si="8"/>
        <v>0</v>
      </c>
      <c r="G32" s="6">
        <f t="shared" si="8"/>
        <v>0</v>
      </c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8"/>
        <v>0</v>
      </c>
      <c r="L32" s="6">
        <f t="shared" si="8"/>
        <v>0</v>
      </c>
      <c r="M32" s="6">
        <f t="shared" si="8"/>
        <v>0</v>
      </c>
      <c r="N32" s="6">
        <f t="shared" si="8"/>
        <v>0</v>
      </c>
      <c r="O32" s="6">
        <f t="shared" si="8"/>
        <v>0</v>
      </c>
      <c r="P32" s="6">
        <f t="shared" si="8"/>
        <v>0</v>
      </c>
      <c r="Q32" s="6">
        <f t="shared" si="8"/>
        <v>0</v>
      </c>
      <c r="R32" s="6">
        <f t="shared" si="8"/>
        <v>0</v>
      </c>
      <c r="S32" s="6">
        <f t="shared" si="8"/>
        <v>0</v>
      </c>
      <c r="T32" s="6">
        <f t="shared" si="8"/>
        <v>0</v>
      </c>
      <c r="U32" s="6">
        <f t="shared" si="8"/>
        <v>0</v>
      </c>
      <c r="V32" s="6">
        <f t="shared" si="8"/>
        <v>54.55</v>
      </c>
      <c r="W32" s="6">
        <f t="shared" si="8"/>
        <v>62.01</v>
      </c>
      <c r="X32" s="6">
        <f t="shared" si="8"/>
        <v>312.81</v>
      </c>
      <c r="Y32" s="6">
        <f t="shared" si="7"/>
        <v>429.37</v>
      </c>
    </row>
    <row r="33" spans="1:25" x14ac:dyDescent="0.25">
      <c r="A33" s="3" t="s">
        <v>51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>
        <f>112</f>
        <v>112</v>
      </c>
      <c r="Y33" s="5">
        <f t="shared" si="7"/>
        <v>112</v>
      </c>
    </row>
    <row r="34" spans="1:25" x14ac:dyDescent="0.25">
      <c r="A34" s="3" t="s">
        <v>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>
        <f>241.23</f>
        <v>241.23</v>
      </c>
      <c r="Y34" s="5">
        <f t="shared" si="7"/>
        <v>241.23</v>
      </c>
    </row>
    <row r="35" spans="1:25" x14ac:dyDescent="0.25">
      <c r="A35" s="3" t="s">
        <v>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>
        <f>108.09</f>
        <v>108.09</v>
      </c>
      <c r="X35" s="5">
        <f>46.98</f>
        <v>46.98</v>
      </c>
      <c r="Y35" s="5">
        <f t="shared" si="7"/>
        <v>155.07</v>
      </c>
    </row>
    <row r="36" spans="1:25" x14ac:dyDescent="0.25">
      <c r="A36" s="3" t="s">
        <v>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>
        <f t="shared" si="7"/>
        <v>0</v>
      </c>
    </row>
    <row r="37" spans="1:25" x14ac:dyDescent="0.25">
      <c r="A37" s="3" t="s">
        <v>54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>
        <f>234.04</f>
        <v>234.04</v>
      </c>
      <c r="Y37" s="5">
        <f t="shared" si="7"/>
        <v>234.04</v>
      </c>
    </row>
    <row r="38" spans="1:25" x14ac:dyDescent="0.25">
      <c r="A38" s="3" t="s">
        <v>30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>
        <f>158.08</f>
        <v>158.08000000000001</v>
      </c>
      <c r="W38" s="5">
        <f>89.09</f>
        <v>89.09</v>
      </c>
      <c r="X38" s="5">
        <f>105.95</f>
        <v>105.95</v>
      </c>
      <c r="Y38" s="5">
        <f t="shared" si="7"/>
        <v>353.12</v>
      </c>
    </row>
    <row r="39" spans="1:25" x14ac:dyDescent="0.25">
      <c r="A39" s="3" t="s"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>
        <f>215.66</f>
        <v>215.66</v>
      </c>
      <c r="Y39" s="5">
        <f t="shared" si="7"/>
        <v>215.66</v>
      </c>
    </row>
    <row r="40" spans="1:25" x14ac:dyDescent="0.25">
      <c r="A40" s="3" t="s">
        <v>32</v>
      </c>
      <c r="B40" s="6">
        <f t="shared" ref="B40:X40" si="9">(((B36)+(B37))+(B38))+(B39)</f>
        <v>0</v>
      </c>
      <c r="C40" s="6">
        <f t="shared" si="9"/>
        <v>0</v>
      </c>
      <c r="D40" s="6">
        <f t="shared" si="9"/>
        <v>0</v>
      </c>
      <c r="E40" s="6">
        <f t="shared" si="9"/>
        <v>0</v>
      </c>
      <c r="F40" s="6">
        <f t="shared" si="9"/>
        <v>0</v>
      </c>
      <c r="G40" s="6">
        <f t="shared" si="9"/>
        <v>0</v>
      </c>
      <c r="H40" s="6">
        <f t="shared" si="9"/>
        <v>0</v>
      </c>
      <c r="I40" s="6">
        <f t="shared" si="9"/>
        <v>0</v>
      </c>
      <c r="J40" s="6">
        <f t="shared" si="9"/>
        <v>0</v>
      </c>
      <c r="K40" s="6">
        <f t="shared" si="9"/>
        <v>0</v>
      </c>
      <c r="L40" s="6">
        <f t="shared" si="9"/>
        <v>0</v>
      </c>
      <c r="M40" s="6">
        <f t="shared" si="9"/>
        <v>0</v>
      </c>
      <c r="N40" s="6">
        <f t="shared" si="9"/>
        <v>0</v>
      </c>
      <c r="O40" s="6">
        <f t="shared" si="9"/>
        <v>0</v>
      </c>
      <c r="P40" s="6">
        <f t="shared" si="9"/>
        <v>0</v>
      </c>
      <c r="Q40" s="6">
        <f t="shared" si="9"/>
        <v>0</v>
      </c>
      <c r="R40" s="6">
        <f t="shared" si="9"/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158.08000000000001</v>
      </c>
      <c r="W40" s="6">
        <f t="shared" si="9"/>
        <v>89.09</v>
      </c>
      <c r="X40" s="6">
        <f t="shared" si="9"/>
        <v>555.65</v>
      </c>
      <c r="Y40" s="6">
        <f t="shared" si="7"/>
        <v>802.81999999999994</v>
      </c>
    </row>
    <row r="41" spans="1:25" x14ac:dyDescent="0.25">
      <c r="A41" s="3" t="s">
        <v>55</v>
      </c>
      <c r="B41" s="6">
        <f t="shared" ref="B41:X41" si="10">(B35)+(B40)</f>
        <v>0</v>
      </c>
      <c r="C41" s="6">
        <f t="shared" si="10"/>
        <v>0</v>
      </c>
      <c r="D41" s="6">
        <f t="shared" si="10"/>
        <v>0</v>
      </c>
      <c r="E41" s="6">
        <f t="shared" si="10"/>
        <v>0</v>
      </c>
      <c r="F41" s="6">
        <f t="shared" si="10"/>
        <v>0</v>
      </c>
      <c r="G41" s="6">
        <f t="shared" si="10"/>
        <v>0</v>
      </c>
      <c r="H41" s="6">
        <f t="shared" si="10"/>
        <v>0</v>
      </c>
      <c r="I41" s="6">
        <f t="shared" si="10"/>
        <v>0</v>
      </c>
      <c r="J41" s="6">
        <f t="shared" si="10"/>
        <v>0</v>
      </c>
      <c r="K41" s="6">
        <f t="shared" si="10"/>
        <v>0</v>
      </c>
      <c r="L41" s="6">
        <f t="shared" si="10"/>
        <v>0</v>
      </c>
      <c r="M41" s="6">
        <f t="shared" si="10"/>
        <v>0</v>
      </c>
      <c r="N41" s="6">
        <f t="shared" si="10"/>
        <v>0</v>
      </c>
      <c r="O41" s="6">
        <f t="shared" si="10"/>
        <v>0</v>
      </c>
      <c r="P41" s="6">
        <f t="shared" si="10"/>
        <v>0</v>
      </c>
      <c r="Q41" s="6">
        <f t="shared" si="10"/>
        <v>0</v>
      </c>
      <c r="R41" s="6">
        <f t="shared" si="10"/>
        <v>0</v>
      </c>
      <c r="S41" s="6">
        <f t="shared" si="10"/>
        <v>0</v>
      </c>
      <c r="T41" s="6">
        <f t="shared" si="10"/>
        <v>0</v>
      </c>
      <c r="U41" s="6">
        <f t="shared" si="10"/>
        <v>0</v>
      </c>
      <c r="V41" s="6">
        <f t="shared" si="10"/>
        <v>158.08000000000001</v>
      </c>
      <c r="W41" s="6">
        <f t="shared" si="10"/>
        <v>197.18</v>
      </c>
      <c r="X41" s="6">
        <f t="shared" si="10"/>
        <v>602.63</v>
      </c>
      <c r="Y41" s="6">
        <f t="shared" si="7"/>
        <v>957.89</v>
      </c>
    </row>
    <row r="42" spans="1:25" x14ac:dyDescent="0.2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>
        <f>75</f>
        <v>75</v>
      </c>
      <c r="Y42" s="5">
        <f t="shared" si="7"/>
        <v>75</v>
      </c>
    </row>
    <row r="43" spans="1:25" x14ac:dyDescent="0.25">
      <c r="A43" s="3" t="s">
        <v>57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>
        <f>250</f>
        <v>250</v>
      </c>
      <c r="W43" s="4"/>
      <c r="X43" s="5">
        <f>390</f>
        <v>390</v>
      </c>
      <c r="Y43" s="5">
        <f t="shared" si="7"/>
        <v>640</v>
      </c>
    </row>
    <row r="44" spans="1:25" x14ac:dyDescent="0.25">
      <c r="A44" s="3" t="s">
        <v>58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>
        <f>55</f>
        <v>55</v>
      </c>
      <c r="X44" s="4"/>
      <c r="Y44" s="5">
        <f t="shared" si="7"/>
        <v>55</v>
      </c>
    </row>
    <row r="45" spans="1:25" x14ac:dyDescent="0.25">
      <c r="A45" s="3" t="s">
        <v>59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>
        <f>300</f>
        <v>300</v>
      </c>
      <c r="U45" s="4"/>
      <c r="V45" s="4"/>
      <c r="W45" s="4"/>
      <c r="X45" s="5">
        <f>100</f>
        <v>100</v>
      </c>
      <c r="Y45" s="5">
        <f t="shared" si="7"/>
        <v>400</v>
      </c>
    </row>
    <row r="46" spans="1:25" x14ac:dyDescent="0.25">
      <c r="A46" s="3" t="s">
        <v>60</v>
      </c>
      <c r="B46" s="6">
        <f t="shared" ref="B46:X46" si="11">(((B42)+(B43))+(B44))+(B45)</f>
        <v>0</v>
      </c>
      <c r="C46" s="6">
        <f t="shared" si="11"/>
        <v>0</v>
      </c>
      <c r="D46" s="6">
        <f t="shared" si="11"/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 t="shared" si="11"/>
        <v>0</v>
      </c>
      <c r="M46" s="6">
        <f t="shared" si="11"/>
        <v>0</v>
      </c>
      <c r="N46" s="6">
        <f t="shared" si="11"/>
        <v>0</v>
      </c>
      <c r="O46" s="6">
        <f t="shared" si="11"/>
        <v>0</v>
      </c>
      <c r="P46" s="6">
        <f t="shared" si="11"/>
        <v>0</v>
      </c>
      <c r="Q46" s="6">
        <f t="shared" si="11"/>
        <v>0</v>
      </c>
      <c r="R46" s="6">
        <f t="shared" si="11"/>
        <v>0</v>
      </c>
      <c r="S46" s="6">
        <f t="shared" si="11"/>
        <v>0</v>
      </c>
      <c r="T46" s="6">
        <f t="shared" si="11"/>
        <v>300</v>
      </c>
      <c r="U46" s="6">
        <f t="shared" si="11"/>
        <v>0</v>
      </c>
      <c r="V46" s="6">
        <f t="shared" si="11"/>
        <v>250</v>
      </c>
      <c r="W46" s="6">
        <f t="shared" si="11"/>
        <v>55</v>
      </c>
      <c r="X46" s="6">
        <f t="shared" si="11"/>
        <v>565</v>
      </c>
      <c r="Y46" s="6">
        <f t="shared" si="7"/>
        <v>1170</v>
      </c>
    </row>
    <row r="47" spans="1:25" x14ac:dyDescent="0.25">
      <c r="A47" s="3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>
        <f>185</f>
        <v>185</v>
      </c>
      <c r="Y47" s="5">
        <f t="shared" si="7"/>
        <v>185</v>
      </c>
    </row>
    <row r="48" spans="1:25" x14ac:dyDescent="0.25">
      <c r="A48" s="3" t="s">
        <v>62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>
        <f>755</f>
        <v>755</v>
      </c>
      <c r="Y48" s="5">
        <f t="shared" si="7"/>
        <v>755</v>
      </c>
    </row>
    <row r="49" spans="1:25" x14ac:dyDescent="0.25">
      <c r="A49" s="3" t="s">
        <v>63</v>
      </c>
      <c r="B49" s="6">
        <f t="shared" ref="B49:X49" si="12">(B47)+(B48)</f>
        <v>0</v>
      </c>
      <c r="C49" s="6">
        <f t="shared" si="12"/>
        <v>0</v>
      </c>
      <c r="D49" s="6">
        <f t="shared" si="12"/>
        <v>0</v>
      </c>
      <c r="E49" s="6">
        <f t="shared" si="12"/>
        <v>0</v>
      </c>
      <c r="F49" s="6">
        <f t="shared" si="12"/>
        <v>0</v>
      </c>
      <c r="G49" s="6">
        <f t="shared" si="12"/>
        <v>0</v>
      </c>
      <c r="H49" s="6">
        <f t="shared" si="12"/>
        <v>0</v>
      </c>
      <c r="I49" s="6">
        <f t="shared" si="12"/>
        <v>0</v>
      </c>
      <c r="J49" s="6">
        <f t="shared" si="12"/>
        <v>0</v>
      </c>
      <c r="K49" s="6">
        <f t="shared" si="12"/>
        <v>0</v>
      </c>
      <c r="L49" s="6">
        <f t="shared" si="12"/>
        <v>0</v>
      </c>
      <c r="M49" s="6">
        <f t="shared" si="12"/>
        <v>0</v>
      </c>
      <c r="N49" s="6">
        <f t="shared" si="12"/>
        <v>0</v>
      </c>
      <c r="O49" s="6">
        <f t="shared" si="12"/>
        <v>0</v>
      </c>
      <c r="P49" s="6">
        <f t="shared" si="12"/>
        <v>0</v>
      </c>
      <c r="Q49" s="6">
        <f t="shared" si="12"/>
        <v>0</v>
      </c>
      <c r="R49" s="6">
        <f t="shared" si="12"/>
        <v>0</v>
      </c>
      <c r="S49" s="6">
        <f t="shared" si="12"/>
        <v>0</v>
      </c>
      <c r="T49" s="6">
        <f t="shared" si="12"/>
        <v>0</v>
      </c>
      <c r="U49" s="6">
        <f t="shared" si="12"/>
        <v>0</v>
      </c>
      <c r="V49" s="6">
        <f t="shared" si="12"/>
        <v>0</v>
      </c>
      <c r="W49" s="6">
        <f t="shared" si="12"/>
        <v>0</v>
      </c>
      <c r="X49" s="6">
        <f t="shared" si="12"/>
        <v>940</v>
      </c>
      <c r="Y49" s="6">
        <f t="shared" si="7"/>
        <v>940</v>
      </c>
    </row>
    <row r="50" spans="1:25" x14ac:dyDescent="0.25">
      <c r="A50" s="3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>
        <f>28.49</f>
        <v>28.49</v>
      </c>
      <c r="Y50" s="5">
        <f t="shared" si="7"/>
        <v>28.49</v>
      </c>
    </row>
    <row r="51" spans="1:25" x14ac:dyDescent="0.25">
      <c r="A51" s="3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>
        <f>18.08</f>
        <v>18.079999999999998</v>
      </c>
      <c r="Y51" s="5">
        <f t="shared" si="7"/>
        <v>18.079999999999998</v>
      </c>
    </row>
    <row r="52" spans="1:25" x14ac:dyDescent="0.25">
      <c r="A52" s="3" t="s">
        <v>66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>
        <f>900</f>
        <v>900</v>
      </c>
      <c r="X52" s="4"/>
      <c r="Y52" s="5">
        <f t="shared" si="7"/>
        <v>900</v>
      </c>
    </row>
    <row r="53" spans="1:25" x14ac:dyDescent="0.25">
      <c r="A53" s="3" t="s">
        <v>67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>
        <f t="shared" si="7"/>
        <v>0</v>
      </c>
    </row>
    <row r="54" spans="1:25" x14ac:dyDescent="0.25">
      <c r="A54" s="3" t="s">
        <v>68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>
        <f>200.53</f>
        <v>200.53</v>
      </c>
      <c r="X54" s="4"/>
      <c r="Y54" s="5">
        <f t="shared" si="7"/>
        <v>200.53</v>
      </c>
    </row>
    <row r="55" spans="1:25" x14ac:dyDescent="0.25">
      <c r="A55" s="3" t="s">
        <v>69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>
        <f>130.86</f>
        <v>130.86000000000001</v>
      </c>
      <c r="X55" s="4"/>
      <c r="Y55" s="5">
        <f t="shared" si="7"/>
        <v>130.86000000000001</v>
      </c>
    </row>
    <row r="56" spans="1:25" x14ac:dyDescent="0.25">
      <c r="A56" s="3" t="s">
        <v>70</v>
      </c>
      <c r="B56" s="6">
        <f t="shared" ref="B56:X56" si="13">((B53)+(B54))+(B55)</f>
        <v>0</v>
      </c>
      <c r="C56" s="6">
        <f t="shared" si="13"/>
        <v>0</v>
      </c>
      <c r="D56" s="6">
        <f t="shared" si="13"/>
        <v>0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0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 t="shared" si="13"/>
        <v>331.39</v>
      </c>
      <c r="X56" s="6">
        <f t="shared" si="13"/>
        <v>0</v>
      </c>
      <c r="Y56" s="6">
        <f t="shared" si="7"/>
        <v>331.39</v>
      </c>
    </row>
    <row r="57" spans="1:25" x14ac:dyDescent="0.25">
      <c r="A57" s="3" t="s">
        <v>71</v>
      </c>
      <c r="B57" s="6">
        <f t="shared" ref="B57:X57" si="14">((((((((((B29)+(B32))+(B33))+(B34))+(B41))+(B46))+(B49))+(B50))+(B51))+(B52))+(B56)</f>
        <v>0</v>
      </c>
      <c r="C57" s="6">
        <f t="shared" si="14"/>
        <v>0</v>
      </c>
      <c r="D57" s="6">
        <f t="shared" si="14"/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6">
        <f t="shared" si="14"/>
        <v>0</v>
      </c>
      <c r="M57" s="6">
        <f t="shared" si="14"/>
        <v>0</v>
      </c>
      <c r="N57" s="6">
        <f t="shared" si="14"/>
        <v>0</v>
      </c>
      <c r="O57" s="6">
        <f t="shared" si="14"/>
        <v>0</v>
      </c>
      <c r="P57" s="6">
        <f t="shared" si="14"/>
        <v>0</v>
      </c>
      <c r="Q57" s="6">
        <f t="shared" si="14"/>
        <v>0</v>
      </c>
      <c r="R57" s="6">
        <f t="shared" si="14"/>
        <v>0</v>
      </c>
      <c r="S57" s="6">
        <f t="shared" si="14"/>
        <v>0</v>
      </c>
      <c r="T57" s="6">
        <f t="shared" si="14"/>
        <v>300</v>
      </c>
      <c r="U57" s="6">
        <f t="shared" si="14"/>
        <v>0</v>
      </c>
      <c r="V57" s="6">
        <f t="shared" si="14"/>
        <v>462.63</v>
      </c>
      <c r="W57" s="6">
        <f t="shared" si="14"/>
        <v>1545.58</v>
      </c>
      <c r="X57" s="6">
        <f t="shared" si="14"/>
        <v>2895.0999999999995</v>
      </c>
      <c r="Y57" s="6">
        <f t="shared" si="7"/>
        <v>5203.3099999999995</v>
      </c>
    </row>
    <row r="58" spans="1:25" x14ac:dyDescent="0.25">
      <c r="A58" s="3" t="s">
        <v>72</v>
      </c>
      <c r="B58" s="6">
        <f t="shared" ref="B58:X58" si="15">(B27)-(B57)</f>
        <v>0</v>
      </c>
      <c r="C58" s="6">
        <f t="shared" si="15"/>
        <v>0</v>
      </c>
      <c r="D58" s="6">
        <f t="shared" si="15"/>
        <v>0</v>
      </c>
      <c r="E58" s="6">
        <f t="shared" si="15"/>
        <v>0</v>
      </c>
      <c r="F58" s="6">
        <f t="shared" si="15"/>
        <v>0</v>
      </c>
      <c r="G58" s="6">
        <f t="shared" si="15"/>
        <v>0</v>
      </c>
      <c r="H58" s="6">
        <f t="shared" si="15"/>
        <v>0</v>
      </c>
      <c r="I58" s="6">
        <f t="shared" si="15"/>
        <v>0</v>
      </c>
      <c r="J58" s="6">
        <f t="shared" si="15"/>
        <v>0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-300</v>
      </c>
      <c r="U58" s="6">
        <f t="shared" si="15"/>
        <v>391.25</v>
      </c>
      <c r="V58" s="6">
        <f t="shared" si="15"/>
        <v>920.37</v>
      </c>
      <c r="W58" s="6">
        <f t="shared" si="15"/>
        <v>-34.940000000000055</v>
      </c>
      <c r="X58" s="6">
        <f t="shared" si="15"/>
        <v>3615.7800000000007</v>
      </c>
      <c r="Y58" s="6">
        <f t="shared" si="7"/>
        <v>4592.4600000000009</v>
      </c>
    </row>
    <row r="59" spans="1:25" x14ac:dyDescent="0.25">
      <c r="A59" s="3" t="s">
        <v>73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s="3" t="s">
        <v>74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>
        <f>250</f>
        <v>250</v>
      </c>
      <c r="X60" s="5">
        <f>2666</f>
        <v>2666</v>
      </c>
      <c r="Y60" s="5">
        <f>((((((((((((((((((((((B60)+(C60))+(D60))+(E60))+(F60))+(G60))+(H60))+(I60))+(J60))+(K60))+(L60))+(M60))+(N60))+(O60))+(P60))+(Q60))+(R60))+(S60))+(T60))+(U60))+(V60))+(W60))+(X60)</f>
        <v>2916</v>
      </c>
    </row>
    <row r="61" spans="1:25" x14ac:dyDescent="0.25">
      <c r="A61" s="3" t="s">
        <v>75</v>
      </c>
      <c r="B61" s="6">
        <f t="shared" ref="B61:X61" si="16">B60</f>
        <v>0</v>
      </c>
      <c r="C61" s="6">
        <f t="shared" si="16"/>
        <v>0</v>
      </c>
      <c r="D61" s="6">
        <f t="shared" si="16"/>
        <v>0</v>
      </c>
      <c r="E61" s="6">
        <f t="shared" si="16"/>
        <v>0</v>
      </c>
      <c r="F61" s="6">
        <f t="shared" si="16"/>
        <v>0</v>
      </c>
      <c r="G61" s="6">
        <f t="shared" si="16"/>
        <v>0</v>
      </c>
      <c r="H61" s="6">
        <f t="shared" si="16"/>
        <v>0</v>
      </c>
      <c r="I61" s="6">
        <f t="shared" si="16"/>
        <v>0</v>
      </c>
      <c r="J61" s="6">
        <f t="shared" si="16"/>
        <v>0</v>
      </c>
      <c r="K61" s="6">
        <f t="shared" si="16"/>
        <v>0</v>
      </c>
      <c r="L61" s="6">
        <f t="shared" si="16"/>
        <v>0</v>
      </c>
      <c r="M61" s="6">
        <f t="shared" si="16"/>
        <v>0</v>
      </c>
      <c r="N61" s="6">
        <f t="shared" si="16"/>
        <v>0</v>
      </c>
      <c r="O61" s="6">
        <f t="shared" si="16"/>
        <v>0</v>
      </c>
      <c r="P61" s="6">
        <f t="shared" si="16"/>
        <v>0</v>
      </c>
      <c r="Q61" s="6">
        <f t="shared" si="16"/>
        <v>0</v>
      </c>
      <c r="R61" s="6">
        <f t="shared" si="16"/>
        <v>0</v>
      </c>
      <c r="S61" s="6">
        <f t="shared" si="16"/>
        <v>0</v>
      </c>
      <c r="T61" s="6">
        <f t="shared" si="16"/>
        <v>0</v>
      </c>
      <c r="U61" s="6">
        <f t="shared" si="16"/>
        <v>0</v>
      </c>
      <c r="V61" s="6">
        <f t="shared" si="16"/>
        <v>0</v>
      </c>
      <c r="W61" s="6">
        <f t="shared" si="16"/>
        <v>250</v>
      </c>
      <c r="X61" s="6">
        <f t="shared" si="16"/>
        <v>2666</v>
      </c>
      <c r="Y61" s="6">
        <f>((((((((((((((((((((((B61)+(C61))+(D61))+(E61))+(F61))+(G61))+(H61))+(I61))+(J61))+(K61))+(L61))+(M61))+(N61))+(O61))+(P61))+(Q61))+(R61))+(S61))+(T61))+(U61))+(V61))+(W61))+(X61)</f>
        <v>2916</v>
      </c>
    </row>
    <row r="62" spans="1:25" x14ac:dyDescent="0.25">
      <c r="A62" s="3" t="s">
        <v>76</v>
      </c>
      <c r="B62" s="6">
        <f t="shared" ref="B62:X62" si="17">(0)-(B61)</f>
        <v>0</v>
      </c>
      <c r="C62" s="6">
        <f t="shared" si="17"/>
        <v>0</v>
      </c>
      <c r="D62" s="6">
        <f t="shared" si="17"/>
        <v>0</v>
      </c>
      <c r="E62" s="6">
        <f t="shared" si="17"/>
        <v>0</v>
      </c>
      <c r="F62" s="6">
        <f t="shared" si="17"/>
        <v>0</v>
      </c>
      <c r="G62" s="6">
        <f t="shared" si="17"/>
        <v>0</v>
      </c>
      <c r="H62" s="6">
        <f t="shared" si="17"/>
        <v>0</v>
      </c>
      <c r="I62" s="6">
        <f t="shared" si="17"/>
        <v>0</v>
      </c>
      <c r="J62" s="6">
        <f t="shared" si="17"/>
        <v>0</v>
      </c>
      <c r="K62" s="6">
        <f t="shared" si="17"/>
        <v>0</v>
      </c>
      <c r="L62" s="6">
        <f t="shared" si="17"/>
        <v>0</v>
      </c>
      <c r="M62" s="6">
        <f t="shared" si="17"/>
        <v>0</v>
      </c>
      <c r="N62" s="6">
        <f t="shared" si="17"/>
        <v>0</v>
      </c>
      <c r="O62" s="6">
        <f t="shared" si="17"/>
        <v>0</v>
      </c>
      <c r="P62" s="6">
        <f t="shared" si="17"/>
        <v>0</v>
      </c>
      <c r="Q62" s="6">
        <f t="shared" si="17"/>
        <v>0</v>
      </c>
      <c r="R62" s="6">
        <f t="shared" si="17"/>
        <v>0</v>
      </c>
      <c r="S62" s="6">
        <f t="shared" si="17"/>
        <v>0</v>
      </c>
      <c r="T62" s="6">
        <f t="shared" si="17"/>
        <v>0</v>
      </c>
      <c r="U62" s="6">
        <f t="shared" si="17"/>
        <v>0</v>
      </c>
      <c r="V62" s="6">
        <f t="shared" si="17"/>
        <v>0</v>
      </c>
      <c r="W62" s="6">
        <f t="shared" si="17"/>
        <v>-250</v>
      </c>
      <c r="X62" s="6">
        <f t="shared" si="17"/>
        <v>-2666</v>
      </c>
      <c r="Y62" s="6">
        <f>((((((((((((((((((((((B62)+(C62))+(D62))+(E62))+(F62))+(G62))+(H62))+(I62))+(J62))+(K62))+(L62))+(M62))+(N62))+(O62))+(P62))+(Q62))+(R62))+(S62))+(T62))+(U62))+(V62))+(W62))+(X62)</f>
        <v>-2916</v>
      </c>
    </row>
    <row r="63" spans="1:25" x14ac:dyDescent="0.25">
      <c r="A63" s="3" t="s">
        <v>77</v>
      </c>
      <c r="B63" s="7">
        <f t="shared" ref="B63:X63" si="18">(B58)+(B62)</f>
        <v>0</v>
      </c>
      <c r="C63" s="7">
        <f t="shared" si="18"/>
        <v>0</v>
      </c>
      <c r="D63" s="7">
        <f t="shared" si="18"/>
        <v>0</v>
      </c>
      <c r="E63" s="7">
        <f t="shared" si="18"/>
        <v>0</v>
      </c>
      <c r="F63" s="7">
        <f t="shared" si="18"/>
        <v>0</v>
      </c>
      <c r="G63" s="7">
        <f t="shared" si="18"/>
        <v>0</v>
      </c>
      <c r="H63" s="7">
        <f t="shared" si="18"/>
        <v>0</v>
      </c>
      <c r="I63" s="7">
        <f t="shared" si="18"/>
        <v>0</v>
      </c>
      <c r="J63" s="7">
        <f t="shared" si="18"/>
        <v>0</v>
      </c>
      <c r="K63" s="7">
        <f t="shared" si="18"/>
        <v>0</v>
      </c>
      <c r="L63" s="7">
        <f t="shared" si="18"/>
        <v>0</v>
      </c>
      <c r="M63" s="7">
        <f t="shared" si="18"/>
        <v>0</v>
      </c>
      <c r="N63" s="7">
        <f t="shared" si="18"/>
        <v>0</v>
      </c>
      <c r="O63" s="7">
        <f t="shared" si="18"/>
        <v>0</v>
      </c>
      <c r="P63" s="7">
        <f t="shared" si="18"/>
        <v>0</v>
      </c>
      <c r="Q63" s="7">
        <f t="shared" si="18"/>
        <v>0</v>
      </c>
      <c r="R63" s="7">
        <f t="shared" si="18"/>
        <v>0</v>
      </c>
      <c r="S63" s="7">
        <f t="shared" si="18"/>
        <v>0</v>
      </c>
      <c r="T63" s="7">
        <f t="shared" si="18"/>
        <v>-300</v>
      </c>
      <c r="U63" s="7">
        <f t="shared" si="18"/>
        <v>391.25</v>
      </c>
      <c r="V63" s="7">
        <f t="shared" si="18"/>
        <v>920.37</v>
      </c>
      <c r="W63" s="7">
        <f t="shared" si="18"/>
        <v>-284.94000000000005</v>
      </c>
      <c r="X63" s="7">
        <f t="shared" si="18"/>
        <v>949.78000000000065</v>
      </c>
      <c r="Y63" s="7">
        <f>((((((((((((((((((((((B63)+(C63))+(D63))+(E63))+(F63))+(G63))+(H63))+(I63))+(J63))+(K63))+(L63))+(M63))+(N63))+(O63))+(P63))+(Q63))+(R63))+(S63))+(T63))+(U63))+(V63))+(W63))+(X63)</f>
        <v>1676.4600000000005</v>
      </c>
    </row>
    <row r="64" spans="1:25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7" spans="1:25" x14ac:dyDescent="0.25">
      <c r="A67" s="8" t="s">
        <v>78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</sheetData>
  <mergeCells count="4">
    <mergeCell ref="A67:Y67"/>
    <mergeCell ref="A1:Y1"/>
    <mergeCell ref="A2:Y2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Dima Ivanov</cp:lastModifiedBy>
  <dcterms:created xsi:type="dcterms:W3CDTF">2020-12-12T20:25:21Z</dcterms:created>
  <dcterms:modified xsi:type="dcterms:W3CDTF">2020-12-12T20:25:37Z</dcterms:modified>
</cp:coreProperties>
</file>